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fem\Desktop\"/>
    </mc:Choice>
  </mc:AlternateContent>
  <xr:revisionPtr revIDLastSave="0" documentId="13_ncr:1_{5D0063EE-9F17-40A9-8996-C1DC0EF67060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2" l="1"/>
  <c r="D70" i="2"/>
  <c r="D74" i="2"/>
  <c r="D48" i="2"/>
  <c r="D116" i="2"/>
  <c r="D115" i="2"/>
  <c r="D47" i="2"/>
  <c r="D107" i="2" l="1"/>
  <c r="D108" i="2"/>
  <c r="D117" i="2" l="1"/>
  <c r="F117" i="2" s="1"/>
  <c r="D13" i="2"/>
  <c r="D71" i="2"/>
  <c r="F71" i="2" s="1"/>
  <c r="D73" i="2"/>
  <c r="F73" i="2" s="1"/>
  <c r="D68" i="2"/>
  <c r="H68" i="2" s="1"/>
  <c r="D85" i="2"/>
  <c r="D69" i="2"/>
  <c r="H69" i="2" s="1"/>
  <c r="F108" i="2"/>
  <c r="D109" i="2"/>
  <c r="H109" i="2" s="1"/>
  <c r="D110" i="2"/>
  <c r="H110" i="2" s="1"/>
  <c r="D111" i="2"/>
  <c r="F111" i="2" s="1"/>
  <c r="D112" i="2"/>
  <c r="F112" i="2" s="1"/>
  <c r="D113" i="2"/>
  <c r="H113" i="2" s="1"/>
  <c r="D114" i="2"/>
  <c r="J114" i="2" s="1"/>
  <c r="H118" i="2"/>
  <c r="D11" i="2"/>
  <c r="H71" i="2" l="1"/>
  <c r="F76" i="2"/>
  <c r="H76" i="2"/>
  <c r="F110" i="2"/>
  <c r="F74" i="2"/>
  <c r="F69" i="2"/>
  <c r="F68" i="2"/>
  <c r="F109" i="2"/>
  <c r="D119" i="2"/>
  <c r="H119" i="2" s="1"/>
  <c r="J113" i="2"/>
  <c r="J108" i="2"/>
  <c r="H108" i="2"/>
  <c r="J110" i="2"/>
  <c r="F107" i="2"/>
  <c r="H107" i="2"/>
  <c r="J107" i="2"/>
  <c r="J117" i="2"/>
  <c r="J115" i="2"/>
  <c r="H117" i="2"/>
  <c r="H115" i="2"/>
  <c r="J109" i="2"/>
  <c r="F115" i="2"/>
  <c r="F70" i="2" l="1"/>
  <c r="H70" i="2"/>
  <c r="J116" i="2"/>
  <c r="H116" i="2"/>
  <c r="F116" i="2"/>
  <c r="H90" i="2" l="1"/>
  <c r="F90" i="2"/>
  <c r="H91" i="2" l="1"/>
  <c r="D46" i="2" l="1"/>
  <c r="J46" i="2" s="1"/>
  <c r="D44" i="2"/>
  <c r="D51" i="2" s="1"/>
  <c r="D16" i="2"/>
  <c r="H16" i="2" s="1"/>
  <c r="D40" i="2"/>
  <c r="J40" i="2" s="1"/>
  <c r="D39" i="2"/>
  <c r="D10" i="2"/>
  <c r="F10" i="2" s="1"/>
  <c r="D15" i="2"/>
  <c r="D12" i="2"/>
  <c r="F12" i="2" s="1"/>
  <c r="D18" i="2"/>
  <c r="H18" i="2" s="1"/>
  <c r="D14" i="2"/>
  <c r="D49" i="2"/>
  <c r="J49" i="2" s="1"/>
  <c r="D45" i="2"/>
  <c r="H45" i="2" s="1"/>
  <c r="D43" i="2"/>
  <c r="F43" i="2" s="1"/>
  <c r="D42" i="2"/>
  <c r="F42" i="2" s="1"/>
  <c r="D41" i="2"/>
  <c r="J41" i="2" s="1"/>
  <c r="H22" i="2"/>
  <c r="F22" i="2"/>
  <c r="H21" i="2"/>
  <c r="F21" i="2"/>
  <c r="H20" i="2"/>
  <c r="F20" i="2"/>
  <c r="H19" i="2"/>
  <c r="F19" i="2"/>
  <c r="H17" i="2"/>
  <c r="F17" i="2"/>
  <c r="H13" i="2"/>
  <c r="H11" i="2"/>
  <c r="F41" i="2" l="1"/>
  <c r="H41" i="2"/>
  <c r="F18" i="2"/>
  <c r="F16" i="2"/>
  <c r="H15" i="2"/>
  <c r="F15" i="2"/>
  <c r="H10" i="2"/>
  <c r="F14" i="2"/>
  <c r="H12" i="2"/>
  <c r="H14" i="2"/>
  <c r="J39" i="2"/>
  <c r="H39" i="2"/>
  <c r="F39" i="2"/>
  <c r="F47" i="2"/>
  <c r="F44" i="2"/>
  <c r="H49" i="2"/>
  <c r="F13" i="2"/>
  <c r="J47" i="2"/>
  <c r="H40" i="2"/>
  <c r="H42" i="2"/>
  <c r="J45" i="2"/>
  <c r="J124" i="2"/>
  <c r="F11" i="2"/>
  <c r="J42" i="2"/>
  <c r="F49" i="2"/>
  <c r="H47" i="2"/>
  <c r="F40" i="2"/>
  <c r="F124" i="2" l="1"/>
  <c r="J125" i="2" s="1"/>
  <c r="H23" i="2"/>
  <c r="F23" i="2"/>
  <c r="J48" i="2"/>
  <c r="J56" i="2" s="1"/>
  <c r="H48" i="2"/>
  <c r="H56" i="2" s="1"/>
  <c r="F48" i="2"/>
  <c r="F56" i="2" s="1"/>
  <c r="H124" i="2"/>
  <c r="H125" i="2" l="1"/>
  <c r="H57" i="2"/>
  <c r="J57" i="2"/>
  <c r="H24" i="2"/>
</calcChain>
</file>

<file path=xl/sharedStrings.xml><?xml version="1.0" encoding="utf-8"?>
<sst xmlns="http://schemas.openxmlformats.org/spreadsheetml/2006/main" count="137" uniqueCount="43">
  <si>
    <t>Glyphosatfreier Getreideanbau nach Raps:</t>
  </si>
  <si>
    <t>Annahmen:</t>
  </si>
  <si>
    <t>Vorfrucht Getreide</t>
  </si>
  <si>
    <t>Kosten</t>
  </si>
  <si>
    <t>konventionell</t>
  </si>
  <si>
    <t>ohne Glyphosat</t>
  </si>
  <si>
    <t>ohne Pflug</t>
  </si>
  <si>
    <t>mit Pflug</t>
  </si>
  <si>
    <t>Arbeitsgang</t>
  </si>
  <si>
    <t>€/ha</t>
  </si>
  <si>
    <t>Zahl</t>
  </si>
  <si>
    <t>flache Stoppelbearbeitung</t>
  </si>
  <si>
    <t>Glyphosat</t>
  </si>
  <si>
    <t>Mittelkosten (3 l/ha)</t>
  </si>
  <si>
    <t>Ausbringung</t>
  </si>
  <si>
    <t>Mulchen/Schlegeln</t>
  </si>
  <si>
    <t>Pflug</t>
  </si>
  <si>
    <t>Scheibenegge</t>
  </si>
  <si>
    <t>Grundbodenbearbeitung (Grubber)</t>
  </si>
  <si>
    <t>ggf. zusätzl.</t>
  </si>
  <si>
    <t>Pflanzenschutz</t>
  </si>
  <si>
    <t>Mittelkosten</t>
  </si>
  <si>
    <t>evtl. Minderertrag</t>
  </si>
  <si>
    <t>Summe</t>
  </si>
  <si>
    <t>Differenz zu konventionell</t>
  </si>
  <si>
    <t>Glyphosatfreier Zuckerrübenanbau:</t>
  </si>
  <si>
    <t>obligatorischer Zwischenfruchtanbau vor Sommerung</t>
  </si>
  <si>
    <t>Zwischenfrucht</t>
  </si>
  <si>
    <t>Saatgut (25 kg/ha)</t>
  </si>
  <si>
    <t>Aussaat</t>
  </si>
  <si>
    <t>Aussaat Einzelkorndrillmaschine</t>
  </si>
  <si>
    <t>Mittelkosten für Graminizide</t>
  </si>
  <si>
    <t>zusätzl. Kosten</t>
  </si>
  <si>
    <t>evt. Minderertrag</t>
  </si>
  <si>
    <t xml:space="preserve"> </t>
  </si>
  <si>
    <t>Avoxa auf 50 % der Fläche</t>
  </si>
  <si>
    <t>Glyphosatfreier Maisanbau:</t>
  </si>
  <si>
    <t>Mittelkosten für Gräsermittel *</t>
  </si>
  <si>
    <t>*  Motivell Forte 0,75 l/ha</t>
  </si>
  <si>
    <t>Glyphosatfreier AFU Bekämpfung:</t>
  </si>
  <si>
    <t>Federzinkengrubber</t>
  </si>
  <si>
    <t>Kreiselgrubber</t>
  </si>
  <si>
    <t>nacherntig tief Stoppelbearbeitung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</si>
</sst>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€&quot;_-;\-* #,##0\ &quot;€&quot;_-;_-* &quot;-&quot;\ &quot;€&quot;_-;_-@_-"/>
    <numFmt numFmtId="164" formatCode="&quot;Lohnanspruch&quot;\ #,##0.00\ &quot;€/AKh&quot;"/>
    <numFmt numFmtId="165" formatCode="_-* #,##0\ &quot;€&quot;_-;\-* #,##0\ &quot;€&quot;_-;_-* &quot;-&quot;??\ &quot;€&quot;_-;_-@_-"/>
    <numFmt numFmtId="166" formatCode="\ #,##0\ &quot;ha&quot;"/>
    <numFmt numFmtId="167" formatCode="0.00__"/>
    <numFmt numFmtId="169" formatCode="&quot;Glyphosat&quot;\ #,##0.00\ &quot;€/l&quot;"/>
    <numFmt numFmtId="170" formatCode="&quot;Avoxa&quot;\ #,##0.00\ &quot;€/l&quot;"/>
    <numFmt numFmtId="171" formatCode="0__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0" tint="-0.499984740745262"/>
      <name val="Arial"/>
      <family val="2"/>
    </font>
    <font>
      <b/>
      <i/>
      <sz val="12"/>
      <color theme="0" tint="-0.499984740745262"/>
      <name val="Arial"/>
      <family val="2"/>
    </font>
    <font>
      <i/>
      <sz val="12"/>
      <color theme="0" tint="-0.499984740745262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4" fillId="2" borderId="3" xfId="0" applyFont="1" applyFill="1" applyBorder="1" applyAlignment="1">
      <alignment horizontal="center"/>
    </xf>
    <xf numFmtId="165" fontId="2" fillId="0" borderId="0" xfId="0" applyNumberFormat="1" applyFont="1"/>
    <xf numFmtId="0" fontId="3" fillId="0" borderId="6" xfId="0" applyFont="1" applyBorder="1"/>
    <xf numFmtId="0" fontId="4" fillId="2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6" fontId="0" fillId="0" borderId="0" xfId="0" applyNumberFormat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2" fontId="1" fillId="0" borderId="0" xfId="0" applyNumberFormat="1" applyFont="1"/>
    <xf numFmtId="167" fontId="3" fillId="2" borderId="3" xfId="0" applyNumberFormat="1" applyFont="1" applyFill="1" applyBorder="1"/>
    <xf numFmtId="0" fontId="3" fillId="0" borderId="13" xfId="0" applyFont="1" applyBorder="1" applyAlignment="1">
      <alignment horizontal="center"/>
    </xf>
    <xf numFmtId="167" fontId="3" fillId="0" borderId="14" xfId="0" applyNumberFormat="1" applyFont="1" applyBorder="1"/>
    <xf numFmtId="0" fontId="3" fillId="0" borderId="15" xfId="0" applyFont="1" applyBorder="1" applyAlignment="1">
      <alignment horizontal="center"/>
    </xf>
    <xf numFmtId="167" fontId="3" fillId="0" borderId="16" xfId="0" applyNumberFormat="1" applyFont="1" applyBorder="1"/>
    <xf numFmtId="167" fontId="3" fillId="2" borderId="7" xfId="0" applyNumberFormat="1" applyFont="1" applyFill="1" applyBorder="1"/>
    <xf numFmtId="0" fontId="3" fillId="0" borderId="8" xfId="0" applyFont="1" applyBorder="1" applyAlignment="1">
      <alignment horizontal="center"/>
    </xf>
    <xf numFmtId="167" fontId="3" fillId="0" borderId="11" xfId="0" applyNumberFormat="1" applyFont="1" applyBorder="1"/>
    <xf numFmtId="0" fontId="3" fillId="0" borderId="12" xfId="0" applyFont="1" applyBorder="1" applyAlignment="1">
      <alignment horizontal="center"/>
    </xf>
    <xf numFmtId="167" fontId="3" fillId="0" borderId="10" xfId="0" applyNumberFormat="1" applyFont="1" applyBorder="1"/>
    <xf numFmtId="0" fontId="3" fillId="0" borderId="17" xfId="0" applyFont="1" applyBorder="1"/>
    <xf numFmtId="0" fontId="3" fillId="0" borderId="18" xfId="0" applyFont="1" applyBorder="1"/>
    <xf numFmtId="167" fontId="3" fillId="2" borderId="19" xfId="0" applyNumberFormat="1" applyFont="1" applyFill="1" applyBorder="1"/>
    <xf numFmtId="0" fontId="3" fillId="0" borderId="20" xfId="0" applyFont="1" applyBorder="1" applyAlignment="1">
      <alignment horizontal="center"/>
    </xf>
    <xf numFmtId="167" fontId="3" fillId="0" borderId="21" xfId="0" applyNumberFormat="1" applyFont="1" applyBorder="1"/>
    <xf numFmtId="0" fontId="3" fillId="0" borderId="22" xfId="0" applyFont="1" applyBorder="1" applyAlignment="1">
      <alignment horizontal="center"/>
    </xf>
    <xf numFmtId="167" fontId="3" fillId="0" borderId="23" xfId="0" applyNumberFormat="1" applyFont="1" applyBorder="1"/>
    <xf numFmtId="0" fontId="3" fillId="0" borderId="24" xfId="0" applyFont="1" applyBorder="1"/>
    <xf numFmtId="0" fontId="3" fillId="0" borderId="25" xfId="0" applyFont="1" applyBorder="1"/>
    <xf numFmtId="167" fontId="3" fillId="2" borderId="26" xfId="0" applyNumberFormat="1" applyFont="1" applyFill="1" applyBorder="1"/>
    <xf numFmtId="0" fontId="3" fillId="0" borderId="27" xfId="0" applyFont="1" applyBorder="1" applyAlignment="1">
      <alignment horizontal="center"/>
    </xf>
    <xf numFmtId="167" fontId="3" fillId="0" borderId="28" xfId="0" applyNumberFormat="1" applyFont="1" applyBorder="1"/>
    <xf numFmtId="0" fontId="3" fillId="0" borderId="29" xfId="0" applyFont="1" applyBorder="1" applyAlignment="1">
      <alignment horizontal="center"/>
    </xf>
    <xf numFmtId="167" fontId="3" fillId="0" borderId="30" xfId="0" applyNumberFormat="1" applyFont="1" applyBorder="1"/>
    <xf numFmtId="0" fontId="5" fillId="0" borderId="18" xfId="0" applyFont="1" applyBorder="1"/>
    <xf numFmtId="0" fontId="6" fillId="0" borderId="0" xfId="0" applyFont="1"/>
    <xf numFmtId="0" fontId="5" fillId="0" borderId="22" xfId="0" applyFont="1" applyBorder="1"/>
    <xf numFmtId="0" fontId="5" fillId="0" borderId="0" xfId="0" applyFont="1"/>
    <xf numFmtId="0" fontId="3" fillId="0" borderId="30" xfId="0" applyFont="1" applyBorder="1"/>
    <xf numFmtId="0" fontId="5" fillId="0" borderId="12" xfId="0" applyFont="1" applyBorder="1"/>
    <xf numFmtId="167" fontId="6" fillId="2" borderId="7" xfId="0" applyNumberFormat="1" applyFont="1" applyFill="1" applyBorder="1"/>
    <xf numFmtId="0" fontId="6" fillId="0" borderId="8" xfId="0" applyFont="1" applyBorder="1"/>
    <xf numFmtId="0" fontId="6" fillId="0" borderId="12" xfId="0" applyFont="1" applyBorder="1"/>
    <xf numFmtId="0" fontId="7" fillId="0" borderId="6" xfId="0" applyFont="1" applyBorder="1"/>
    <xf numFmtId="0" fontId="7" fillId="0" borderId="0" xfId="0" applyFont="1"/>
    <xf numFmtId="0" fontId="7" fillId="2" borderId="7" xfId="0" applyFont="1" applyFill="1" applyBorder="1"/>
    <xf numFmtId="0" fontId="7" fillId="0" borderId="8" xfId="0" applyFont="1" applyBorder="1"/>
    <xf numFmtId="0" fontId="7" fillId="0" borderId="12" xfId="0" applyFont="1" applyBorder="1"/>
    <xf numFmtId="0" fontId="7" fillId="0" borderId="31" xfId="0" applyFont="1" applyBorder="1"/>
    <xf numFmtId="0" fontId="7" fillId="0" borderId="32" xfId="0" applyFont="1" applyBorder="1"/>
    <xf numFmtId="0" fontId="7" fillId="2" borderId="33" xfId="0" applyFont="1" applyFill="1" applyBorder="1"/>
    <xf numFmtId="0" fontId="7" fillId="0" borderId="34" xfId="0" applyFont="1" applyBorder="1"/>
    <xf numFmtId="167" fontId="3" fillId="0" borderId="35" xfId="0" applyNumberFormat="1" applyFont="1" applyBorder="1"/>
    <xf numFmtId="0" fontId="7" fillId="0" borderId="36" xfId="0" applyFont="1" applyBorder="1"/>
    <xf numFmtId="0" fontId="1" fillId="0" borderId="6" xfId="0" applyFont="1" applyBorder="1"/>
    <xf numFmtId="0" fontId="2" fillId="2" borderId="7" xfId="0" applyFont="1" applyFill="1" applyBorder="1"/>
    <xf numFmtId="0" fontId="2" fillId="0" borderId="8" xfId="0" applyFont="1" applyBorder="1"/>
    <xf numFmtId="167" fontId="1" fillId="0" borderId="11" xfId="0" applyNumberFormat="1" applyFont="1" applyBorder="1"/>
    <xf numFmtId="0" fontId="2" fillId="0" borderId="12" xfId="0" applyFont="1" applyBorder="1"/>
    <xf numFmtId="167" fontId="1" fillId="0" borderId="37" xfId="0" applyNumberFormat="1" applyFont="1" applyBorder="1"/>
    <xf numFmtId="167" fontId="1" fillId="0" borderId="10" xfId="0" applyNumberFormat="1" applyFont="1" applyBorder="1"/>
    <xf numFmtId="0" fontId="2" fillId="0" borderId="38" xfId="0" applyFont="1" applyBorder="1"/>
    <xf numFmtId="0" fontId="2" fillId="0" borderId="39" xfId="0" applyFont="1" applyBorder="1"/>
    <xf numFmtId="0" fontId="2" fillId="2" borderId="40" xfId="0" applyFont="1" applyFill="1" applyBorder="1"/>
    <xf numFmtId="0" fontId="2" fillId="0" borderId="41" xfId="0" applyFont="1" applyBorder="1"/>
    <xf numFmtId="0" fontId="2" fillId="0" borderId="35" xfId="0" applyFont="1" applyBorder="1"/>
    <xf numFmtId="0" fontId="2" fillId="0" borderId="42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7" fontId="3" fillId="0" borderId="3" xfId="0" applyNumberFormat="1" applyFont="1" applyBorder="1"/>
    <xf numFmtId="167" fontId="3" fillId="0" borderId="7" xfId="0" applyNumberFormat="1" applyFont="1" applyBorder="1"/>
    <xf numFmtId="167" fontId="3" fillId="0" borderId="19" xfId="0" applyNumberFormat="1" applyFont="1" applyBorder="1"/>
    <xf numFmtId="167" fontId="3" fillId="0" borderId="26" xfId="0" applyNumberFormat="1" applyFont="1" applyBorder="1"/>
    <xf numFmtId="0" fontId="5" fillId="0" borderId="21" xfId="0" applyFont="1" applyBorder="1"/>
    <xf numFmtId="0" fontId="5" fillId="0" borderId="23" xfId="0" applyFont="1" applyBorder="1"/>
    <xf numFmtId="0" fontId="5" fillId="0" borderId="11" xfId="0" applyFont="1" applyBorder="1"/>
    <xf numFmtId="0" fontId="5" fillId="0" borderId="10" xfId="0" applyFont="1" applyBorder="1"/>
    <xf numFmtId="167" fontId="6" fillId="0" borderId="7" xfId="0" applyNumberFormat="1" applyFont="1" applyBorder="1"/>
    <xf numFmtId="0" fontId="6" fillId="0" borderId="11" xfId="0" applyFont="1" applyBorder="1"/>
    <xf numFmtId="167" fontId="6" fillId="0" borderId="10" xfId="0" applyNumberFormat="1" applyFont="1" applyBorder="1"/>
    <xf numFmtId="0" fontId="7" fillId="0" borderId="7" xfId="0" applyFont="1" applyBorder="1"/>
    <xf numFmtId="0" fontId="7" fillId="0" borderId="11" xfId="0" applyFont="1" applyBorder="1"/>
    <xf numFmtId="167" fontId="7" fillId="0" borderId="10" xfId="0" applyNumberFormat="1" applyFont="1" applyBorder="1"/>
    <xf numFmtId="0" fontId="7" fillId="0" borderId="33" xfId="0" applyFont="1" applyBorder="1"/>
    <xf numFmtId="0" fontId="7" fillId="0" borderId="44" xfId="0" applyFont="1" applyBorder="1"/>
    <xf numFmtId="0" fontId="7" fillId="0" borderId="45" xfId="0" applyFont="1" applyBorder="1"/>
    <xf numFmtId="0" fontId="2" fillId="0" borderId="7" xfId="0" applyFont="1" applyBorder="1"/>
    <xf numFmtId="0" fontId="2" fillId="0" borderId="40" xfId="0" applyFont="1" applyBorder="1"/>
    <xf numFmtId="169" fontId="3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171" fontId="4" fillId="0" borderId="43" xfId="0" applyNumberFormat="1" applyFont="1" applyBorder="1"/>
    <xf numFmtId="171" fontId="4" fillId="0" borderId="0" xfId="0" applyNumberFormat="1" applyFont="1"/>
    <xf numFmtId="164" fontId="3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43CF-0B42-4E84-9952-2F701F088203}">
  <dimension ref="A1:S134"/>
  <sheetViews>
    <sheetView tabSelected="1" workbookViewId="0">
      <selection activeCell="J21" sqref="J21"/>
    </sheetView>
  </sheetViews>
  <sheetFormatPr baseColWidth="10" defaultColWidth="11.5703125" defaultRowHeight="15" x14ac:dyDescent="0.2"/>
  <cols>
    <col min="1" max="1" width="32.7109375" style="2" customWidth="1"/>
    <col min="2" max="2" width="29.42578125" style="2" customWidth="1"/>
    <col min="3" max="3" width="33.140625" style="2" customWidth="1"/>
    <col min="4" max="4" width="12.28515625" style="2" customWidth="1"/>
    <col min="5" max="5" width="12.85546875" style="2" customWidth="1"/>
    <col min="6" max="6" width="12.7109375" style="2" customWidth="1"/>
    <col min="7" max="7" width="15.85546875" style="2" customWidth="1"/>
    <col min="8" max="8" width="13.140625" style="2" customWidth="1"/>
    <col min="9" max="9" width="7" style="2" customWidth="1"/>
    <col min="10" max="10" width="10.42578125" style="2" customWidth="1"/>
    <col min="11" max="11" width="11.5703125" style="2"/>
    <col min="12" max="12" width="26.28515625" style="2" customWidth="1"/>
    <col min="13" max="13" width="13.28515625" style="2" bestFit="1" customWidth="1"/>
    <col min="14" max="18" width="14.7109375" style="2" bestFit="1" customWidth="1"/>
    <col min="19" max="19" width="17" style="2" customWidth="1"/>
    <col min="20" max="16384" width="11.5703125" style="2"/>
  </cols>
  <sheetData>
    <row r="1" spans="1:19" ht="15.75" x14ac:dyDescent="0.25">
      <c r="A1" s="1" t="s">
        <v>0</v>
      </c>
    </row>
    <row r="2" spans="1:19" x14ac:dyDescent="0.2">
      <c r="A2" s="3" t="s">
        <v>1</v>
      </c>
      <c r="B2" s="4">
        <v>22.5</v>
      </c>
      <c r="C2" s="4"/>
      <c r="D2" s="3"/>
      <c r="E2" s="3"/>
      <c r="F2" s="3"/>
      <c r="G2" s="3"/>
      <c r="H2" s="3"/>
    </row>
    <row r="3" spans="1:19" x14ac:dyDescent="0.2">
      <c r="A3" s="3"/>
      <c r="B3" s="97">
        <v>11.5</v>
      </c>
      <c r="C3" s="4"/>
      <c r="D3" s="3"/>
      <c r="E3" s="3"/>
      <c r="F3" s="3"/>
      <c r="G3" s="3"/>
      <c r="H3" s="3"/>
    </row>
    <row r="4" spans="1:19" x14ac:dyDescent="0.2">
      <c r="A4" s="3"/>
      <c r="B4" s="98">
        <v>25.5</v>
      </c>
      <c r="C4" s="4"/>
      <c r="D4" s="3"/>
      <c r="E4" s="3"/>
      <c r="F4" s="3"/>
      <c r="G4" s="3"/>
      <c r="H4" s="3"/>
    </row>
    <row r="5" spans="1:19" x14ac:dyDescent="0.2">
      <c r="A5" s="3"/>
      <c r="D5" s="3"/>
      <c r="E5" s="3"/>
      <c r="F5" s="3"/>
      <c r="G5" s="3"/>
      <c r="H5" s="3"/>
    </row>
    <row r="6" spans="1:19" ht="15.75" thickBot="1" x14ac:dyDescent="0.25">
      <c r="A6" s="3"/>
      <c r="D6" s="3"/>
      <c r="E6" s="3"/>
      <c r="F6" s="3"/>
      <c r="G6" s="3"/>
      <c r="H6" s="3"/>
    </row>
    <row r="7" spans="1:19" ht="15.75" x14ac:dyDescent="0.25">
      <c r="A7" s="5"/>
      <c r="B7" s="6"/>
      <c r="C7" s="6"/>
      <c r="D7" s="7" t="s">
        <v>3</v>
      </c>
      <c r="E7" s="102" t="s">
        <v>4</v>
      </c>
      <c r="F7" s="102"/>
      <c r="G7" s="102" t="s">
        <v>5</v>
      </c>
      <c r="H7" s="103"/>
      <c r="R7" s="8"/>
    </row>
    <row r="8" spans="1:19" ht="15.75" x14ac:dyDescent="0.25">
      <c r="A8" s="9"/>
      <c r="B8" s="3"/>
      <c r="C8" s="3"/>
      <c r="D8" s="10"/>
      <c r="E8" s="11"/>
      <c r="F8" s="12"/>
      <c r="G8" s="104" t="s">
        <v>6</v>
      </c>
      <c r="H8" s="105"/>
      <c r="R8" s="14"/>
    </row>
    <row r="9" spans="1:19" ht="16.5" thickBot="1" x14ac:dyDescent="0.3">
      <c r="A9" s="15" t="s">
        <v>8</v>
      </c>
      <c r="B9" s="3"/>
      <c r="C9" s="3"/>
      <c r="D9" s="10" t="s">
        <v>9</v>
      </c>
      <c r="E9" s="11" t="s">
        <v>10</v>
      </c>
      <c r="F9" s="16" t="s">
        <v>9</v>
      </c>
      <c r="G9" s="17" t="s">
        <v>10</v>
      </c>
      <c r="H9" s="13" t="s">
        <v>9</v>
      </c>
      <c r="R9" s="8"/>
      <c r="S9" s="18"/>
    </row>
    <row r="10" spans="1:19" x14ac:dyDescent="0.2">
      <c r="A10" s="5" t="s">
        <v>11</v>
      </c>
      <c r="B10" s="6"/>
      <c r="C10" s="6"/>
      <c r="D10" s="19">
        <f>28.07+0.25*B2</f>
        <v>33.695</v>
      </c>
      <c r="E10" s="20">
        <v>1</v>
      </c>
      <c r="F10" s="21">
        <f>E10*$D10</f>
        <v>33.695</v>
      </c>
      <c r="G10" s="22">
        <v>1</v>
      </c>
      <c r="H10" s="23">
        <f>G10*$D10</f>
        <v>33.695</v>
      </c>
    </row>
    <row r="11" spans="1:19" x14ac:dyDescent="0.2">
      <c r="A11" s="9" t="s">
        <v>12</v>
      </c>
      <c r="B11" s="3"/>
      <c r="C11" s="3" t="s">
        <v>13</v>
      </c>
      <c r="D11" s="24">
        <f>3*11.5</f>
        <v>34.5</v>
      </c>
      <c r="E11" s="25">
        <v>1</v>
      </c>
      <c r="F11" s="26">
        <f t="shared" ref="F11:F22" si="0">E11*$D11</f>
        <v>34.5</v>
      </c>
      <c r="G11" s="27"/>
      <c r="H11" s="28">
        <f t="shared" ref="H11:H22" si="1">G11*$D11</f>
        <v>0</v>
      </c>
    </row>
    <row r="12" spans="1:19" x14ac:dyDescent="0.2">
      <c r="A12" s="9"/>
      <c r="B12" s="3"/>
      <c r="C12" s="3" t="s">
        <v>14</v>
      </c>
      <c r="D12" s="24">
        <f>10.42+0.15*B2</f>
        <v>13.795</v>
      </c>
      <c r="E12" s="25">
        <v>1</v>
      </c>
      <c r="F12" s="26">
        <f t="shared" si="0"/>
        <v>13.795</v>
      </c>
      <c r="G12" s="27"/>
      <c r="H12" s="28">
        <f t="shared" si="1"/>
        <v>0</v>
      </c>
    </row>
    <row r="13" spans="1:19" ht="15.75" x14ac:dyDescent="0.25">
      <c r="A13" s="29" t="s">
        <v>15</v>
      </c>
      <c r="B13" s="30"/>
      <c r="C13" s="30"/>
      <c r="D13" s="31">
        <f>34.46+0.48*B2</f>
        <v>45.26</v>
      </c>
      <c r="E13" s="32"/>
      <c r="F13" s="33">
        <f t="shared" si="0"/>
        <v>0</v>
      </c>
      <c r="G13" s="34">
        <v>1</v>
      </c>
      <c r="H13" s="35">
        <f t="shared" si="1"/>
        <v>45.26</v>
      </c>
      <c r="I13" s="1"/>
      <c r="J13" s="1"/>
    </row>
    <row r="14" spans="1:19" x14ac:dyDescent="0.2">
      <c r="A14" s="9" t="s">
        <v>16</v>
      </c>
      <c r="B14" s="3"/>
      <c r="C14" s="3"/>
      <c r="D14" s="24">
        <f>114.16+1*$B$2</f>
        <v>136.66</v>
      </c>
      <c r="E14" s="25"/>
      <c r="F14" s="26">
        <f t="shared" si="0"/>
        <v>0</v>
      </c>
      <c r="G14" s="27"/>
      <c r="H14" s="28">
        <f t="shared" si="1"/>
        <v>0</v>
      </c>
    </row>
    <row r="15" spans="1:19" x14ac:dyDescent="0.2">
      <c r="A15" s="9" t="s">
        <v>17</v>
      </c>
      <c r="B15" s="3"/>
      <c r="C15" s="3"/>
      <c r="D15" s="24">
        <f>36.27+0.43*B2</f>
        <v>45.945000000000007</v>
      </c>
      <c r="E15" s="25">
        <v>0</v>
      </c>
      <c r="F15" s="26">
        <f t="shared" si="0"/>
        <v>0</v>
      </c>
      <c r="G15" s="27">
        <v>1</v>
      </c>
      <c r="H15" s="28">
        <f t="shared" si="1"/>
        <v>45.945000000000007</v>
      </c>
    </row>
    <row r="16" spans="1:19" x14ac:dyDescent="0.2">
      <c r="A16" s="36" t="s">
        <v>18</v>
      </c>
      <c r="B16" s="37"/>
      <c r="C16" s="37"/>
      <c r="D16" s="38">
        <f>38.07+0.45*B2</f>
        <v>48.195</v>
      </c>
      <c r="E16" s="39">
        <v>1</v>
      </c>
      <c r="F16" s="40">
        <f t="shared" si="0"/>
        <v>48.195</v>
      </c>
      <c r="G16" s="41">
        <v>1</v>
      </c>
      <c r="H16" s="42">
        <f t="shared" si="1"/>
        <v>48.195</v>
      </c>
    </row>
    <row r="17" spans="1:10" x14ac:dyDescent="0.2">
      <c r="A17" s="36" t="s">
        <v>19</v>
      </c>
      <c r="B17" s="43"/>
      <c r="C17" s="44"/>
      <c r="D17" s="38"/>
      <c r="E17" s="39"/>
      <c r="F17" s="26">
        <f t="shared" si="0"/>
        <v>0</v>
      </c>
      <c r="G17" s="41"/>
      <c r="H17" s="42">
        <f t="shared" si="1"/>
        <v>0</v>
      </c>
    </row>
    <row r="18" spans="1:10" x14ac:dyDescent="0.2">
      <c r="A18" s="36" t="s">
        <v>20</v>
      </c>
      <c r="B18" s="46" t="s">
        <v>35</v>
      </c>
      <c r="C18" s="47" t="s">
        <v>21</v>
      </c>
      <c r="D18" s="38">
        <f>10.42+0.15*B2</f>
        <v>13.795</v>
      </c>
      <c r="E18" s="39"/>
      <c r="F18" s="26">
        <f t="shared" si="0"/>
        <v>0</v>
      </c>
      <c r="G18" s="41">
        <v>1</v>
      </c>
      <c r="H18" s="42">
        <f t="shared" si="1"/>
        <v>13.795</v>
      </c>
    </row>
    <row r="19" spans="1:10" s="1" customFormat="1" ht="15.75" x14ac:dyDescent="0.25">
      <c r="A19" s="36"/>
      <c r="B19" s="44"/>
      <c r="C19" s="47" t="s">
        <v>14</v>
      </c>
      <c r="D19" s="49"/>
      <c r="E19" s="50"/>
      <c r="F19" s="26">
        <f t="shared" si="0"/>
        <v>0</v>
      </c>
      <c r="G19" s="51"/>
      <c r="H19" s="42">
        <f t="shared" si="1"/>
        <v>0</v>
      </c>
      <c r="I19" s="2"/>
      <c r="J19" s="2"/>
    </row>
    <row r="20" spans="1:10" x14ac:dyDescent="0.2">
      <c r="A20" s="52"/>
      <c r="B20" s="53"/>
      <c r="C20" s="53"/>
      <c r="D20" s="54"/>
      <c r="E20" s="55"/>
      <c r="F20" s="26">
        <f t="shared" si="0"/>
        <v>0</v>
      </c>
      <c r="G20" s="56"/>
      <c r="H20" s="42">
        <f t="shared" si="1"/>
        <v>0</v>
      </c>
    </row>
    <row r="21" spans="1:10" x14ac:dyDescent="0.2">
      <c r="A21" s="52"/>
      <c r="B21" s="53"/>
      <c r="C21" s="53"/>
      <c r="D21" s="54"/>
      <c r="E21" s="55"/>
      <c r="F21" s="26">
        <f t="shared" si="0"/>
        <v>0</v>
      </c>
      <c r="G21" s="56"/>
      <c r="H21" s="42">
        <f t="shared" si="1"/>
        <v>0</v>
      </c>
    </row>
    <row r="22" spans="1:10" ht="15.75" thickBot="1" x14ac:dyDescent="0.25">
      <c r="A22" s="57" t="s">
        <v>22</v>
      </c>
      <c r="B22" s="58"/>
      <c r="C22" s="58"/>
      <c r="D22" s="59"/>
      <c r="E22" s="60"/>
      <c r="F22" s="61">
        <f t="shared" si="0"/>
        <v>0</v>
      </c>
      <c r="G22" s="62"/>
      <c r="H22" s="28">
        <f t="shared" si="1"/>
        <v>0</v>
      </c>
    </row>
    <row r="23" spans="1:10" ht="15.75" x14ac:dyDescent="0.25">
      <c r="A23" s="63" t="s">
        <v>23</v>
      </c>
      <c r="D23" s="64"/>
      <c r="E23" s="65"/>
      <c r="F23" s="66">
        <f>SUM(F10:F22)</f>
        <v>130.185</v>
      </c>
      <c r="G23" s="67"/>
      <c r="H23" s="68">
        <f>SUM(H10:H22)</f>
        <v>186.89</v>
      </c>
    </row>
    <row r="24" spans="1:10" ht="16.5" thickBot="1" x14ac:dyDescent="0.3">
      <c r="A24" s="70" t="s">
        <v>24</v>
      </c>
      <c r="B24" s="71"/>
      <c r="C24" s="71"/>
      <c r="D24" s="72"/>
      <c r="E24" s="73"/>
      <c r="F24" s="74"/>
      <c r="G24" s="75"/>
      <c r="H24" s="99">
        <f>H23-F23</f>
        <v>56.704999999999984</v>
      </c>
    </row>
    <row r="26" spans="1:10" hidden="1" x14ac:dyDescent="0.2"/>
    <row r="27" spans="1:10" hidden="1" x14ac:dyDescent="0.2"/>
    <row r="28" spans="1:10" hidden="1" x14ac:dyDescent="0.2"/>
    <row r="31" spans="1:10" ht="15.75" x14ac:dyDescent="0.25">
      <c r="A31" s="1" t="s">
        <v>25</v>
      </c>
    </row>
    <row r="32" spans="1:10" x14ac:dyDescent="0.2">
      <c r="A32" s="3" t="s">
        <v>1</v>
      </c>
      <c r="B32" s="3" t="s">
        <v>2</v>
      </c>
      <c r="D32" s="3"/>
      <c r="E32" s="3"/>
      <c r="F32" s="3"/>
      <c r="G32" s="3"/>
      <c r="H32" s="3"/>
    </row>
    <row r="33" spans="1:10" x14ac:dyDescent="0.2">
      <c r="A33" s="3"/>
      <c r="B33" s="3" t="s">
        <v>26</v>
      </c>
      <c r="D33" s="3"/>
      <c r="E33" s="3"/>
      <c r="F33" s="3"/>
      <c r="G33" s="3"/>
      <c r="H33" s="3"/>
    </row>
    <row r="34" spans="1:10" x14ac:dyDescent="0.2">
      <c r="A34" s="3"/>
      <c r="B34" s="101">
        <v>22.5</v>
      </c>
      <c r="C34" s="101"/>
      <c r="D34" s="3"/>
      <c r="E34" s="3"/>
      <c r="F34" s="3"/>
      <c r="G34" s="3"/>
      <c r="H34" s="3"/>
    </row>
    <row r="35" spans="1:10" ht="15.75" thickBot="1" x14ac:dyDescent="0.25">
      <c r="A35" s="3"/>
      <c r="B35" s="4"/>
      <c r="C35" s="4"/>
      <c r="D35" s="3"/>
      <c r="E35" s="3"/>
      <c r="F35" s="3"/>
      <c r="G35" s="3"/>
      <c r="H35" s="3"/>
    </row>
    <row r="36" spans="1:10" ht="15.75" x14ac:dyDescent="0.25">
      <c r="A36" s="5"/>
      <c r="B36" s="6"/>
      <c r="C36" s="6"/>
      <c r="D36" s="76" t="s">
        <v>3</v>
      </c>
      <c r="E36" s="102" t="s">
        <v>4</v>
      </c>
      <c r="F36" s="102"/>
      <c r="G36" s="102" t="s">
        <v>5</v>
      </c>
      <c r="H36" s="103"/>
      <c r="I36" s="102" t="s">
        <v>5</v>
      </c>
      <c r="J36" s="103"/>
    </row>
    <row r="37" spans="1:10" ht="15.75" x14ac:dyDescent="0.25">
      <c r="A37" s="9"/>
      <c r="B37" s="3"/>
      <c r="C37" s="3"/>
      <c r="D37" s="77"/>
      <c r="E37" s="11"/>
      <c r="F37" s="12"/>
      <c r="G37" s="104" t="s">
        <v>6</v>
      </c>
      <c r="H37" s="105"/>
      <c r="I37" s="110" t="s">
        <v>7</v>
      </c>
      <c r="J37" s="105"/>
    </row>
    <row r="38" spans="1:10" ht="16.5" thickBot="1" x14ac:dyDescent="0.3">
      <c r="A38" s="15" t="s">
        <v>8</v>
      </c>
      <c r="B38" s="3"/>
      <c r="C38" s="3"/>
      <c r="D38" s="77" t="s">
        <v>9</v>
      </c>
      <c r="E38" s="11" t="s">
        <v>10</v>
      </c>
      <c r="F38" s="16" t="s">
        <v>9</v>
      </c>
      <c r="G38" s="17" t="s">
        <v>10</v>
      </c>
      <c r="H38" s="13" t="s">
        <v>9</v>
      </c>
      <c r="I38" s="17" t="s">
        <v>10</v>
      </c>
      <c r="J38" s="13" t="s">
        <v>9</v>
      </c>
    </row>
    <row r="39" spans="1:10" x14ac:dyDescent="0.2">
      <c r="A39" s="5" t="s">
        <v>11</v>
      </c>
      <c r="B39" s="6"/>
      <c r="C39" s="6"/>
      <c r="D39" s="78">
        <f>28.07+0.25*B2</f>
        <v>33.695</v>
      </c>
      <c r="E39" s="20">
        <v>1</v>
      </c>
      <c r="F39" s="21">
        <f>E39*$D39</f>
        <v>33.695</v>
      </c>
      <c r="G39" s="22">
        <v>1</v>
      </c>
      <c r="H39" s="23">
        <f>G39*$D39</f>
        <v>33.695</v>
      </c>
      <c r="I39" s="22">
        <v>1</v>
      </c>
      <c r="J39" s="23">
        <f>I39*$D39</f>
        <v>33.695</v>
      </c>
    </row>
    <row r="40" spans="1:10" x14ac:dyDescent="0.2">
      <c r="A40" s="9" t="s">
        <v>18</v>
      </c>
      <c r="B40" s="3"/>
      <c r="C40" s="3"/>
      <c r="D40" s="79">
        <f>38.07+0.45*$B$2</f>
        <v>48.195</v>
      </c>
      <c r="E40" s="25">
        <v>1</v>
      </c>
      <c r="F40" s="26">
        <f>E40*$D40</f>
        <v>48.195</v>
      </c>
      <c r="G40" s="27">
        <v>1</v>
      </c>
      <c r="H40" s="28">
        <f>G40*$D40</f>
        <v>48.195</v>
      </c>
      <c r="I40" s="27">
        <v>1</v>
      </c>
      <c r="J40" s="28">
        <f>I40*$D40</f>
        <v>48.195</v>
      </c>
    </row>
    <row r="41" spans="1:10" x14ac:dyDescent="0.2">
      <c r="A41" s="29" t="s">
        <v>27</v>
      </c>
      <c r="B41" s="30"/>
      <c r="C41" s="30" t="s">
        <v>28</v>
      </c>
      <c r="D41" s="80">
        <f>25*2.88*1.07*0.95</f>
        <v>73.188000000000002</v>
      </c>
      <c r="E41" s="32">
        <v>1</v>
      </c>
      <c r="F41" s="33">
        <f t="shared" ref="F41:F49" si="2">E41*$D41</f>
        <v>73.188000000000002</v>
      </c>
      <c r="G41" s="34">
        <v>1</v>
      </c>
      <c r="H41" s="35">
        <f t="shared" ref="H41:J49" si="3">G41*$D41</f>
        <v>73.188000000000002</v>
      </c>
      <c r="I41" s="34">
        <v>1</v>
      </c>
      <c r="J41" s="35">
        <f t="shared" ref="J41:J42" si="4">I41*$D41</f>
        <v>73.188000000000002</v>
      </c>
    </row>
    <row r="42" spans="1:10" x14ac:dyDescent="0.2">
      <c r="A42" s="36"/>
      <c r="B42" s="37"/>
      <c r="C42" s="37" t="s">
        <v>29</v>
      </c>
      <c r="D42" s="81">
        <f>27.63+0.48*B34</f>
        <v>38.43</v>
      </c>
      <c r="E42" s="39">
        <v>1</v>
      </c>
      <c r="F42" s="40">
        <f t="shared" si="2"/>
        <v>38.43</v>
      </c>
      <c r="G42" s="41">
        <v>1</v>
      </c>
      <c r="H42" s="42">
        <f t="shared" si="3"/>
        <v>38.43</v>
      </c>
      <c r="I42" s="41">
        <v>1</v>
      </c>
      <c r="J42" s="42">
        <f t="shared" si="4"/>
        <v>38.43</v>
      </c>
    </row>
    <row r="43" spans="1:10" x14ac:dyDescent="0.2">
      <c r="A43" s="9" t="s">
        <v>12</v>
      </c>
      <c r="B43" s="3"/>
      <c r="C43" s="3" t="s">
        <v>13</v>
      </c>
      <c r="D43" s="79">
        <f>3*11.5</f>
        <v>34.5</v>
      </c>
      <c r="E43" s="25">
        <v>1</v>
      </c>
      <c r="F43" s="26">
        <f t="shared" si="2"/>
        <v>34.5</v>
      </c>
      <c r="G43" s="27"/>
      <c r="H43" s="28"/>
      <c r="I43" s="27"/>
      <c r="J43" s="28"/>
    </row>
    <row r="44" spans="1:10" x14ac:dyDescent="0.2">
      <c r="A44" s="9"/>
      <c r="B44" s="3"/>
      <c r="C44" s="3" t="s">
        <v>14</v>
      </c>
      <c r="D44" s="79">
        <f>10.42+0.15*B34</f>
        <v>13.795</v>
      </c>
      <c r="E44" s="25">
        <v>1</v>
      </c>
      <c r="F44" s="26">
        <f t="shared" si="2"/>
        <v>13.795</v>
      </c>
      <c r="G44" s="27"/>
      <c r="H44" s="28"/>
      <c r="I44" s="27"/>
      <c r="J44" s="28"/>
    </row>
    <row r="45" spans="1:10" x14ac:dyDescent="0.2">
      <c r="A45" s="29" t="s">
        <v>15</v>
      </c>
      <c r="B45" s="30"/>
      <c r="C45" s="30"/>
      <c r="D45" s="80">
        <f>34.46+0.48*B34</f>
        <v>45.26</v>
      </c>
      <c r="E45" s="32"/>
      <c r="F45" s="33"/>
      <c r="G45" s="34">
        <v>1</v>
      </c>
      <c r="H45" s="35">
        <f t="shared" si="3"/>
        <v>45.26</v>
      </c>
      <c r="I45" s="34">
        <v>1</v>
      </c>
      <c r="J45" s="35">
        <f>I45*$D45</f>
        <v>45.26</v>
      </c>
    </row>
    <row r="46" spans="1:10" x14ac:dyDescent="0.2">
      <c r="A46" s="9" t="s">
        <v>16</v>
      </c>
      <c r="B46" s="3"/>
      <c r="C46" s="3"/>
      <c r="D46" s="79">
        <f>114.16+1*$B$2</f>
        <v>136.66</v>
      </c>
      <c r="E46" s="25"/>
      <c r="F46" s="26"/>
      <c r="G46" s="27"/>
      <c r="H46" s="28"/>
      <c r="I46" s="27">
        <v>1</v>
      </c>
      <c r="J46" s="28">
        <f t="shared" ref="J46:J49" si="5">I46*$D46</f>
        <v>136.66</v>
      </c>
    </row>
    <row r="47" spans="1:10" x14ac:dyDescent="0.2">
      <c r="A47" s="9" t="s">
        <v>17</v>
      </c>
      <c r="B47" s="3"/>
      <c r="C47" s="3"/>
      <c r="D47" s="79">
        <f>36.27+0.43*B34</f>
        <v>45.945000000000007</v>
      </c>
      <c r="E47" s="25">
        <v>1</v>
      </c>
      <c r="F47" s="26">
        <f t="shared" si="2"/>
        <v>45.945000000000007</v>
      </c>
      <c r="G47" s="27">
        <v>1</v>
      </c>
      <c r="H47" s="28">
        <f t="shared" si="3"/>
        <v>45.945000000000007</v>
      </c>
      <c r="I47" s="27">
        <v>0</v>
      </c>
      <c r="J47" s="28">
        <f t="shared" si="5"/>
        <v>0</v>
      </c>
    </row>
    <row r="48" spans="1:10" x14ac:dyDescent="0.2">
      <c r="A48" s="9" t="s">
        <v>40</v>
      </c>
      <c r="B48" s="3"/>
      <c r="C48" s="3"/>
      <c r="D48" s="79">
        <f>28.07+0.3*B34</f>
        <v>34.82</v>
      </c>
      <c r="E48" s="25">
        <v>0</v>
      </c>
      <c r="F48" s="26">
        <f t="shared" si="2"/>
        <v>0</v>
      </c>
      <c r="G48" s="27">
        <v>1</v>
      </c>
      <c r="H48" s="28">
        <f t="shared" si="3"/>
        <v>34.82</v>
      </c>
      <c r="I48" s="27">
        <v>1</v>
      </c>
      <c r="J48" s="28">
        <f t="shared" si="3"/>
        <v>34.82</v>
      </c>
    </row>
    <row r="49" spans="1:10" x14ac:dyDescent="0.2">
      <c r="A49" s="36" t="s">
        <v>30</v>
      </c>
      <c r="B49" s="37"/>
      <c r="C49" s="37"/>
      <c r="D49" s="81">
        <f>63.39+0.43*B34</f>
        <v>73.064999999999998</v>
      </c>
      <c r="E49" s="39">
        <v>1</v>
      </c>
      <c r="F49" s="40">
        <f t="shared" si="2"/>
        <v>73.064999999999998</v>
      </c>
      <c r="G49" s="41">
        <v>1</v>
      </c>
      <c r="H49" s="42">
        <f t="shared" si="3"/>
        <v>73.064999999999998</v>
      </c>
      <c r="I49" s="41">
        <v>1</v>
      </c>
      <c r="J49" s="42">
        <f t="shared" si="5"/>
        <v>73.064999999999998</v>
      </c>
    </row>
    <row r="50" spans="1:10" x14ac:dyDescent="0.2">
      <c r="A50" s="36" t="s">
        <v>19</v>
      </c>
      <c r="B50" s="43"/>
      <c r="C50" s="44" t="s">
        <v>31</v>
      </c>
      <c r="D50" s="81">
        <v>30</v>
      </c>
      <c r="E50" s="39"/>
      <c r="F50" s="82"/>
      <c r="G50" s="41">
        <v>1</v>
      </c>
      <c r="H50" s="42">
        <v>30</v>
      </c>
      <c r="I50" s="45"/>
      <c r="J50" s="83"/>
    </row>
    <row r="51" spans="1:10" x14ac:dyDescent="0.2">
      <c r="A51" s="36" t="s">
        <v>20</v>
      </c>
      <c r="B51" s="46"/>
      <c r="C51" s="36" t="s">
        <v>14</v>
      </c>
      <c r="D51" s="81">
        <f>IF(D50=0,0,D44)</f>
        <v>13.795</v>
      </c>
      <c r="E51" s="39"/>
      <c r="F51" s="84"/>
      <c r="G51" s="41">
        <v>1</v>
      </c>
      <c r="H51" s="42">
        <v>13.8</v>
      </c>
      <c r="I51" s="48"/>
      <c r="J51" s="85"/>
    </row>
    <row r="52" spans="1:10" x14ac:dyDescent="0.2">
      <c r="A52" s="36" t="s">
        <v>32</v>
      </c>
      <c r="B52" s="44"/>
      <c r="C52" s="44"/>
      <c r="D52" s="86"/>
      <c r="E52" s="50"/>
      <c r="F52" s="87"/>
      <c r="G52" s="51"/>
      <c r="H52" s="88"/>
      <c r="I52" s="51"/>
      <c r="J52" s="88"/>
    </row>
    <row r="53" spans="1:10" x14ac:dyDescent="0.2">
      <c r="A53" s="52"/>
      <c r="B53" s="53"/>
      <c r="C53" s="53"/>
      <c r="D53" s="89"/>
      <c r="E53" s="55"/>
      <c r="F53" s="90"/>
      <c r="G53" s="56"/>
      <c r="H53" s="91"/>
      <c r="I53" s="56"/>
      <c r="J53" s="91"/>
    </row>
    <row r="54" spans="1:10" x14ac:dyDescent="0.2">
      <c r="A54" s="52"/>
      <c r="B54" s="53"/>
      <c r="C54" s="53"/>
      <c r="D54" s="89"/>
      <c r="E54" s="55"/>
      <c r="F54" s="90"/>
      <c r="G54" s="56"/>
      <c r="H54" s="91"/>
      <c r="I54" s="56"/>
      <c r="J54" s="91"/>
    </row>
    <row r="55" spans="1:10" ht="15.75" thickBot="1" x14ac:dyDescent="0.25">
      <c r="A55" s="57" t="s">
        <v>33</v>
      </c>
      <c r="B55" s="58"/>
      <c r="C55" s="58"/>
      <c r="D55" s="92"/>
      <c r="E55" s="60"/>
      <c r="F55" s="93"/>
      <c r="G55" s="62"/>
      <c r="H55" s="94"/>
      <c r="I55" s="62"/>
      <c r="J55" s="94"/>
    </row>
    <row r="56" spans="1:10" ht="15.75" x14ac:dyDescent="0.25">
      <c r="A56" s="63" t="s">
        <v>23</v>
      </c>
      <c r="D56" s="95"/>
      <c r="E56" s="65"/>
      <c r="F56" s="66">
        <f>SUM(F39:F55)</f>
        <v>360.81299999999999</v>
      </c>
      <c r="G56" s="67"/>
      <c r="H56" s="69">
        <f>SUM(H39:H55)</f>
        <v>436.39800000000002</v>
      </c>
      <c r="I56" s="67"/>
      <c r="J56" s="69">
        <f>SUM(J39:J55)</f>
        <v>483.31299999999999</v>
      </c>
    </row>
    <row r="57" spans="1:10" ht="16.5" thickBot="1" x14ac:dyDescent="0.3">
      <c r="A57" s="70" t="s">
        <v>24</v>
      </c>
      <c r="B57" s="71"/>
      <c r="C57" s="71"/>
      <c r="D57" s="96"/>
      <c r="E57" s="73"/>
      <c r="F57" s="74"/>
      <c r="G57" s="75"/>
      <c r="H57" s="99">
        <f>H56-F56</f>
        <v>75.585000000000036</v>
      </c>
      <c r="I57" s="75"/>
      <c r="J57" s="99">
        <f>J56-F56</f>
        <v>122.5</v>
      </c>
    </row>
    <row r="58" spans="1:10" ht="15.75" x14ac:dyDescent="0.25">
      <c r="H58" s="100"/>
      <c r="J58" s="100"/>
    </row>
    <row r="59" spans="1:10" ht="15.75" x14ac:dyDescent="0.25">
      <c r="H59" s="100"/>
      <c r="J59" s="100"/>
    </row>
    <row r="60" spans="1:10" ht="15.75" x14ac:dyDescent="0.25">
      <c r="A60" s="1" t="s">
        <v>39</v>
      </c>
    </row>
    <row r="61" spans="1:10" x14ac:dyDescent="0.2">
      <c r="A61" s="3" t="s">
        <v>1</v>
      </c>
      <c r="B61" s="3" t="s">
        <v>2</v>
      </c>
      <c r="D61" s="3"/>
      <c r="E61" s="3"/>
      <c r="F61" s="3"/>
      <c r="G61" s="3"/>
      <c r="H61" s="3"/>
    </row>
    <row r="62" spans="1:10" x14ac:dyDescent="0.2">
      <c r="A62" s="3"/>
      <c r="B62" s="3"/>
      <c r="D62" s="3"/>
      <c r="E62" s="3"/>
      <c r="F62" s="3"/>
      <c r="G62" s="3"/>
      <c r="H62" s="3"/>
    </row>
    <row r="63" spans="1:10" x14ac:dyDescent="0.2">
      <c r="A63" s="3"/>
      <c r="B63" s="101">
        <v>22.5</v>
      </c>
      <c r="C63" s="101"/>
      <c r="D63" s="3"/>
      <c r="E63" s="3"/>
      <c r="F63" s="3"/>
      <c r="G63" s="3"/>
      <c r="H63" s="3"/>
    </row>
    <row r="64" spans="1:10" ht="15.75" thickBot="1" x14ac:dyDescent="0.25">
      <c r="A64" s="3"/>
      <c r="B64" s="4"/>
      <c r="C64" s="4"/>
      <c r="D64" s="3"/>
      <c r="E64" s="3"/>
      <c r="F64" s="3"/>
      <c r="G64" s="3"/>
      <c r="H64" s="3"/>
    </row>
    <row r="65" spans="1:8" ht="15.75" x14ac:dyDescent="0.25">
      <c r="A65" s="5"/>
      <c r="B65" s="6"/>
      <c r="C65" s="6"/>
      <c r="D65" s="76" t="s">
        <v>3</v>
      </c>
      <c r="E65" s="102" t="s">
        <v>4</v>
      </c>
      <c r="F65" s="102"/>
      <c r="G65" s="102" t="s">
        <v>5</v>
      </c>
      <c r="H65" s="103"/>
    </row>
    <row r="66" spans="1:8" ht="15.75" x14ac:dyDescent="0.25">
      <c r="A66" s="9"/>
      <c r="B66" s="3"/>
      <c r="C66" s="3"/>
      <c r="D66" s="77"/>
      <c r="E66" s="11"/>
      <c r="F66" s="12"/>
      <c r="G66" s="104" t="s">
        <v>6</v>
      </c>
      <c r="H66" s="105"/>
    </row>
    <row r="67" spans="1:8" ht="16.5" thickBot="1" x14ac:dyDescent="0.3">
      <c r="A67" s="15" t="s">
        <v>8</v>
      </c>
      <c r="B67" s="3"/>
      <c r="C67" s="3"/>
      <c r="D67" s="77" t="s">
        <v>9</v>
      </c>
      <c r="E67" s="11" t="s">
        <v>10</v>
      </c>
      <c r="F67" s="16" t="s">
        <v>9</v>
      </c>
      <c r="G67" s="17" t="s">
        <v>10</v>
      </c>
      <c r="H67" s="13" t="s">
        <v>9</v>
      </c>
    </row>
    <row r="68" spans="1:8" ht="15.75" thickBot="1" x14ac:dyDescent="0.25">
      <c r="A68" s="5" t="s">
        <v>11</v>
      </c>
      <c r="B68" s="6"/>
      <c r="C68" s="6"/>
      <c r="D68" s="78">
        <f>28.07+0.25*B63</f>
        <v>33.695</v>
      </c>
      <c r="E68" s="20">
        <v>1</v>
      </c>
      <c r="F68" s="21">
        <f>E68*$D68</f>
        <v>33.695</v>
      </c>
      <c r="G68" s="22">
        <v>1</v>
      </c>
      <c r="H68" s="23">
        <f>G68*$D68</f>
        <v>33.695</v>
      </c>
    </row>
    <row r="69" spans="1:8" x14ac:dyDescent="0.2">
      <c r="A69" s="5" t="s">
        <v>42</v>
      </c>
      <c r="B69" s="3"/>
      <c r="C69" s="3"/>
      <c r="D69" s="79">
        <f>38.07+0.45*$B$2</f>
        <v>48.195</v>
      </c>
      <c r="E69" s="25">
        <v>1</v>
      </c>
      <c r="F69" s="26">
        <f>E69*$D69</f>
        <v>48.195</v>
      </c>
      <c r="G69" s="27">
        <v>1</v>
      </c>
      <c r="H69" s="28">
        <f>G69*$D69</f>
        <v>48.195</v>
      </c>
    </row>
    <row r="70" spans="1:8" x14ac:dyDescent="0.2">
      <c r="A70" s="9" t="s">
        <v>40</v>
      </c>
      <c r="B70" s="3"/>
      <c r="C70" s="3"/>
      <c r="D70" s="79">
        <f>28.07+0.5*$B$2</f>
        <v>39.32</v>
      </c>
      <c r="E70" s="25">
        <v>1</v>
      </c>
      <c r="F70" s="26">
        <f t="shared" ref="F70:F71" si="6">E70*$D70</f>
        <v>39.32</v>
      </c>
      <c r="G70" s="27">
        <v>1</v>
      </c>
      <c r="H70" s="28">
        <f t="shared" ref="H70:H71" si="7">G70*$D70</f>
        <v>39.32</v>
      </c>
    </row>
    <row r="71" spans="1:8" x14ac:dyDescent="0.2">
      <c r="A71" s="9" t="s">
        <v>41</v>
      </c>
      <c r="B71" s="3"/>
      <c r="C71" s="3"/>
      <c r="D71" s="79">
        <f>56+0.65*B63</f>
        <v>70.625</v>
      </c>
      <c r="E71" s="25">
        <v>1</v>
      </c>
      <c r="F71" s="26">
        <f t="shared" si="6"/>
        <v>70.625</v>
      </c>
      <c r="G71" s="27">
        <v>1</v>
      </c>
      <c r="H71" s="28">
        <f t="shared" si="7"/>
        <v>70.625</v>
      </c>
    </row>
    <row r="72" spans="1:8" x14ac:dyDescent="0.2">
      <c r="A72" s="9"/>
      <c r="B72" s="3"/>
      <c r="C72" s="3"/>
      <c r="D72" s="79"/>
      <c r="E72" s="25"/>
      <c r="F72" s="26"/>
      <c r="G72" s="27"/>
      <c r="H72" s="28"/>
    </row>
    <row r="73" spans="1:8" x14ac:dyDescent="0.2">
      <c r="A73" s="9" t="s">
        <v>12</v>
      </c>
      <c r="B73" s="3"/>
      <c r="C73" s="3" t="s">
        <v>13</v>
      </c>
      <c r="D73" s="79">
        <f>3*11.5</f>
        <v>34.5</v>
      </c>
      <c r="E73" s="25">
        <v>1</v>
      </c>
      <c r="F73" s="26">
        <f t="shared" ref="F73:F74" si="8">E73*$D73</f>
        <v>34.5</v>
      </c>
      <c r="G73" s="27"/>
      <c r="H73" s="28"/>
    </row>
    <row r="74" spans="1:8" x14ac:dyDescent="0.2">
      <c r="A74" s="9"/>
      <c r="B74" s="3"/>
      <c r="C74" s="3" t="s">
        <v>14</v>
      </c>
      <c r="D74" s="79">
        <f>10.42+0.15*B63</f>
        <v>13.795</v>
      </c>
      <c r="E74" s="25">
        <v>1</v>
      </c>
      <c r="F74" s="26">
        <f t="shared" si="8"/>
        <v>13.795</v>
      </c>
      <c r="G74" s="27"/>
      <c r="H74" s="28"/>
    </row>
    <row r="75" spans="1:8" x14ac:dyDescent="0.2">
      <c r="A75" s="9"/>
      <c r="B75" s="3"/>
      <c r="C75" s="3"/>
      <c r="D75" s="79"/>
      <c r="E75" s="25"/>
      <c r="F75" s="26"/>
      <c r="G75" s="27"/>
      <c r="H75" s="28"/>
    </row>
    <row r="76" spans="1:8" x14ac:dyDescent="0.2">
      <c r="A76" s="9" t="s">
        <v>40</v>
      </c>
      <c r="B76" s="3"/>
      <c r="C76" s="3"/>
      <c r="D76" s="79">
        <f>28.07+0.4*B63</f>
        <v>37.07</v>
      </c>
      <c r="E76" s="25">
        <v>0</v>
      </c>
      <c r="F76" s="26">
        <f t="shared" ref="F76" si="9">E76*$D76</f>
        <v>0</v>
      </c>
      <c r="G76" s="27">
        <v>3</v>
      </c>
      <c r="H76" s="28">
        <f t="shared" ref="H76" si="10">G76*$D76</f>
        <v>111.21000000000001</v>
      </c>
    </row>
    <row r="77" spans="1:8" x14ac:dyDescent="0.2">
      <c r="A77" s="9"/>
      <c r="B77" s="3"/>
      <c r="C77" s="3"/>
      <c r="D77" s="79"/>
      <c r="E77" s="25"/>
      <c r="F77" s="26"/>
      <c r="G77" s="27"/>
      <c r="H77" s="28"/>
    </row>
    <row r="78" spans="1:8" x14ac:dyDescent="0.2">
      <c r="A78" s="9"/>
      <c r="B78" s="3"/>
      <c r="C78" s="3"/>
      <c r="D78" s="79"/>
      <c r="E78" s="25"/>
      <c r="F78" s="26"/>
      <c r="G78" s="27"/>
      <c r="H78" s="28"/>
    </row>
    <row r="79" spans="1:8" x14ac:dyDescent="0.2">
      <c r="A79" s="29"/>
      <c r="B79" s="30"/>
      <c r="C79" s="30"/>
      <c r="D79" s="80"/>
      <c r="E79" s="32"/>
      <c r="F79" s="33"/>
      <c r="G79" s="34"/>
      <c r="H79" s="35"/>
    </row>
    <row r="80" spans="1:8" x14ac:dyDescent="0.2">
      <c r="A80" s="9"/>
      <c r="B80" s="3"/>
      <c r="C80" s="3"/>
      <c r="D80" s="79"/>
      <c r="E80" s="25"/>
      <c r="F80" s="26"/>
      <c r="G80" s="27"/>
      <c r="H80" s="28"/>
    </row>
    <row r="81" spans="1:10" x14ac:dyDescent="0.2">
      <c r="A81" s="9"/>
      <c r="B81" s="3"/>
      <c r="C81" s="3"/>
      <c r="D81" s="79"/>
      <c r="E81" s="25"/>
      <c r="F81" s="26"/>
      <c r="G81" s="27"/>
      <c r="H81" s="28"/>
    </row>
    <row r="82" spans="1:10" x14ac:dyDescent="0.2">
      <c r="A82" s="9"/>
      <c r="B82" s="3"/>
      <c r="C82" s="3"/>
      <c r="D82" s="79"/>
      <c r="E82" s="25"/>
      <c r="F82" s="26"/>
      <c r="G82" s="27"/>
      <c r="H82" s="28"/>
    </row>
    <row r="83" spans="1:10" x14ac:dyDescent="0.2">
      <c r="A83" s="36"/>
      <c r="B83" s="37"/>
      <c r="C83" s="37"/>
      <c r="D83" s="81"/>
      <c r="E83" s="39"/>
      <c r="F83" s="40"/>
      <c r="G83" s="41"/>
      <c r="H83" s="42"/>
    </row>
    <row r="84" spans="1:10" x14ac:dyDescent="0.2">
      <c r="A84" s="36" t="s">
        <v>19</v>
      </c>
      <c r="B84" s="43"/>
      <c r="C84" s="44" t="s">
        <v>31</v>
      </c>
      <c r="D84" s="81">
        <v>30</v>
      </c>
      <c r="E84" s="39">
        <v>0</v>
      </c>
      <c r="F84" s="82"/>
      <c r="G84" s="41">
        <v>0</v>
      </c>
      <c r="H84" s="42">
        <v>0</v>
      </c>
    </row>
    <row r="85" spans="1:10" x14ac:dyDescent="0.2">
      <c r="A85" s="36" t="s">
        <v>20</v>
      </c>
      <c r="B85" s="46"/>
      <c r="C85" s="36" t="s">
        <v>14</v>
      </c>
      <c r="D85" s="81">
        <f>IF(D84=0,0,D74)</f>
        <v>13.795</v>
      </c>
      <c r="E85" s="39">
        <v>0</v>
      </c>
      <c r="F85" s="84"/>
      <c r="G85" s="41">
        <v>0</v>
      </c>
      <c r="H85" s="42">
        <v>0</v>
      </c>
    </row>
    <row r="86" spans="1:10" x14ac:dyDescent="0.2">
      <c r="A86" s="36" t="s">
        <v>32</v>
      </c>
      <c r="B86" s="44"/>
      <c r="C86" s="44"/>
      <c r="D86" s="86"/>
      <c r="E86" s="50"/>
      <c r="F86" s="87"/>
      <c r="G86" s="51"/>
      <c r="H86" s="88"/>
    </row>
    <row r="87" spans="1:10" x14ac:dyDescent="0.2">
      <c r="A87" s="52"/>
      <c r="B87" s="53"/>
      <c r="C87" s="53"/>
      <c r="D87" s="89"/>
      <c r="E87" s="55"/>
      <c r="F87" s="90"/>
      <c r="G87" s="56"/>
      <c r="H87" s="91"/>
    </row>
    <row r="88" spans="1:10" x14ac:dyDescent="0.2">
      <c r="A88" s="52"/>
      <c r="B88" s="53"/>
      <c r="C88" s="53"/>
      <c r="D88" s="89"/>
      <c r="E88" s="55"/>
      <c r="F88" s="90"/>
      <c r="G88" s="56"/>
      <c r="H88" s="91"/>
    </row>
    <row r="89" spans="1:10" ht="15.75" thickBot="1" x14ac:dyDescent="0.25">
      <c r="A89" s="57" t="s">
        <v>33</v>
      </c>
      <c r="B89" s="58"/>
      <c r="C89" s="58"/>
      <c r="D89" s="92"/>
      <c r="E89" s="60"/>
      <c r="F89" s="93"/>
      <c r="G89" s="62"/>
      <c r="H89" s="94"/>
    </row>
    <row r="90" spans="1:10" ht="15.75" x14ac:dyDescent="0.25">
      <c r="A90" s="63" t="s">
        <v>23</v>
      </c>
      <c r="D90" s="95"/>
      <c r="E90" s="65"/>
      <c r="F90" s="66">
        <f>SUM(F68:F89)</f>
        <v>240.13</v>
      </c>
      <c r="G90" s="67"/>
      <c r="H90" s="69">
        <f>SUM(H68:H89)</f>
        <v>303.04500000000002</v>
      </c>
    </row>
    <row r="91" spans="1:10" ht="16.5" thickBot="1" x14ac:dyDescent="0.3">
      <c r="A91" s="70" t="s">
        <v>24</v>
      </c>
      <c r="B91" s="71"/>
      <c r="C91" s="71"/>
      <c r="D91" s="96"/>
      <c r="E91" s="73"/>
      <c r="F91" s="74"/>
      <c r="G91" s="75"/>
      <c r="H91" s="99">
        <f>H90-F90</f>
        <v>62.91500000000002</v>
      </c>
    </row>
    <row r="92" spans="1:10" ht="15.75" x14ac:dyDescent="0.25">
      <c r="H92" s="100"/>
    </row>
    <row r="93" spans="1:10" ht="15.75" x14ac:dyDescent="0.25">
      <c r="H93" s="100"/>
      <c r="J93" s="100"/>
    </row>
    <row r="94" spans="1:10" ht="15.75" x14ac:dyDescent="0.25">
      <c r="H94" s="100"/>
      <c r="J94" s="100"/>
    </row>
    <row r="95" spans="1:10" ht="15.75" x14ac:dyDescent="0.25">
      <c r="H95" s="100"/>
      <c r="J95" s="100"/>
    </row>
    <row r="99" spans="1:10" ht="15.75" x14ac:dyDescent="0.25">
      <c r="A99" s="1" t="s">
        <v>36</v>
      </c>
    </row>
    <row r="100" spans="1:10" x14ac:dyDescent="0.2">
      <c r="A100" s="3" t="s">
        <v>1</v>
      </c>
      <c r="B100" s="3" t="s">
        <v>2</v>
      </c>
      <c r="D100" s="3"/>
      <c r="E100" s="3"/>
      <c r="F100" s="3"/>
      <c r="G100" s="3"/>
      <c r="H100" s="3"/>
    </row>
    <row r="101" spans="1:10" x14ac:dyDescent="0.2">
      <c r="A101" s="3"/>
      <c r="B101" s="3" t="s">
        <v>26</v>
      </c>
      <c r="D101" s="3"/>
      <c r="E101" s="3"/>
      <c r="F101" s="3"/>
      <c r="G101" s="3"/>
      <c r="H101" s="3"/>
    </row>
    <row r="102" spans="1:10" x14ac:dyDescent="0.2">
      <c r="A102" s="3"/>
      <c r="B102" s="101">
        <v>22.5</v>
      </c>
      <c r="C102" s="101"/>
      <c r="D102" s="3"/>
      <c r="E102" s="3"/>
      <c r="F102" s="3"/>
      <c r="G102" s="3"/>
      <c r="H102" s="3"/>
    </row>
    <row r="103" spans="1:10" ht="15.75" thickBot="1" x14ac:dyDescent="0.25">
      <c r="A103" s="3"/>
      <c r="B103" s="4"/>
      <c r="C103" s="4"/>
      <c r="D103" s="3"/>
      <c r="E103" s="3"/>
      <c r="F103" s="3"/>
      <c r="G103" s="3"/>
      <c r="H103" s="3"/>
    </row>
    <row r="104" spans="1:10" ht="15.75" x14ac:dyDescent="0.25">
      <c r="A104" s="5"/>
      <c r="B104" s="6"/>
      <c r="C104" s="6"/>
      <c r="D104" s="76" t="s">
        <v>3</v>
      </c>
      <c r="E104" s="106" t="s">
        <v>4</v>
      </c>
      <c r="F104" s="107"/>
      <c r="G104" s="106" t="s">
        <v>5</v>
      </c>
      <c r="H104" s="108"/>
      <c r="I104" s="109" t="s">
        <v>5</v>
      </c>
      <c r="J104" s="108"/>
    </row>
    <row r="105" spans="1:10" ht="15.75" x14ac:dyDescent="0.25">
      <c r="A105" s="9"/>
      <c r="B105" s="3"/>
      <c r="C105" s="3"/>
      <c r="D105" s="77"/>
      <c r="E105" s="11"/>
      <c r="F105" s="12"/>
      <c r="G105" s="104" t="s">
        <v>6</v>
      </c>
      <c r="H105" s="105"/>
      <c r="I105" s="110" t="s">
        <v>7</v>
      </c>
      <c r="J105" s="105"/>
    </row>
    <row r="106" spans="1:10" ht="16.5" thickBot="1" x14ac:dyDescent="0.3">
      <c r="A106" s="15" t="s">
        <v>8</v>
      </c>
      <c r="B106" s="3"/>
      <c r="C106" s="3"/>
      <c r="D106" s="77" t="s">
        <v>9</v>
      </c>
      <c r="E106" s="11" t="s">
        <v>10</v>
      </c>
      <c r="F106" s="16" t="s">
        <v>9</v>
      </c>
      <c r="G106" s="17" t="s">
        <v>10</v>
      </c>
      <c r="H106" s="13" t="s">
        <v>9</v>
      </c>
      <c r="I106" s="17" t="s">
        <v>10</v>
      </c>
      <c r="J106" s="13" t="s">
        <v>9</v>
      </c>
    </row>
    <row r="107" spans="1:10" x14ac:dyDescent="0.2">
      <c r="A107" s="5" t="s">
        <v>11</v>
      </c>
      <c r="B107" s="6"/>
      <c r="C107" s="6"/>
      <c r="D107" s="78">
        <f>28.07+B102*0.25</f>
        <v>33.695</v>
      </c>
      <c r="E107" s="20">
        <v>1</v>
      </c>
      <c r="F107" s="21">
        <f>E107*$D107</f>
        <v>33.695</v>
      </c>
      <c r="G107" s="22">
        <v>1</v>
      </c>
      <c r="H107" s="23">
        <f>G107*$D107</f>
        <v>33.695</v>
      </c>
      <c r="I107" s="22">
        <v>1</v>
      </c>
      <c r="J107" s="23">
        <f>I107*$D107</f>
        <v>33.695</v>
      </c>
    </row>
    <row r="108" spans="1:10" x14ac:dyDescent="0.2">
      <c r="A108" s="9" t="s">
        <v>18</v>
      </c>
      <c r="B108" s="3"/>
      <c r="C108" s="3"/>
      <c r="D108" s="79">
        <f>38.07+0.45*$B$2</f>
        <v>48.195</v>
      </c>
      <c r="E108" s="25">
        <v>1</v>
      </c>
      <c r="F108" s="26">
        <f>E108*$D108</f>
        <v>48.195</v>
      </c>
      <c r="G108" s="27">
        <v>1</v>
      </c>
      <c r="H108" s="28">
        <f>G108*$D108</f>
        <v>48.195</v>
      </c>
      <c r="I108" s="27">
        <v>1</v>
      </c>
      <c r="J108" s="28">
        <f>I108*$D108</f>
        <v>48.195</v>
      </c>
    </row>
    <row r="109" spans="1:10" x14ac:dyDescent="0.2">
      <c r="A109" s="29" t="s">
        <v>27</v>
      </c>
      <c r="B109" s="30"/>
      <c r="C109" s="30" t="s">
        <v>28</v>
      </c>
      <c r="D109" s="80">
        <f>25*2.88*1.07*0.95</f>
        <v>73.188000000000002</v>
      </c>
      <c r="E109" s="32">
        <v>1</v>
      </c>
      <c r="F109" s="33">
        <f t="shared" ref="F109:F112" si="11">E109*$D109</f>
        <v>73.188000000000002</v>
      </c>
      <c r="G109" s="34">
        <v>1</v>
      </c>
      <c r="H109" s="35">
        <f t="shared" ref="H109:H110" si="12">G109*$D109</f>
        <v>73.188000000000002</v>
      </c>
      <c r="I109" s="34">
        <v>1</v>
      </c>
      <c r="J109" s="35">
        <f t="shared" ref="J109:J110" si="13">I109*$D109</f>
        <v>73.188000000000002</v>
      </c>
    </row>
    <row r="110" spans="1:10" x14ac:dyDescent="0.2">
      <c r="A110" s="36"/>
      <c r="B110" s="37"/>
      <c r="C110" s="37" t="s">
        <v>29</v>
      </c>
      <c r="D110" s="81">
        <f>27.63+0.48*B102</f>
        <v>38.43</v>
      </c>
      <c r="E110" s="39">
        <v>1</v>
      </c>
      <c r="F110" s="40">
        <f t="shared" si="11"/>
        <v>38.43</v>
      </c>
      <c r="G110" s="41">
        <v>1</v>
      </c>
      <c r="H110" s="42">
        <f t="shared" si="12"/>
        <v>38.43</v>
      </c>
      <c r="I110" s="41">
        <v>1</v>
      </c>
      <c r="J110" s="42">
        <f t="shared" si="13"/>
        <v>38.43</v>
      </c>
    </row>
    <row r="111" spans="1:10" x14ac:dyDescent="0.2">
      <c r="A111" s="9" t="s">
        <v>12</v>
      </c>
      <c r="B111" s="3"/>
      <c r="C111" s="3" t="s">
        <v>13</v>
      </c>
      <c r="D111" s="79">
        <f>3*11.5</f>
        <v>34.5</v>
      </c>
      <c r="E111" s="25">
        <v>1</v>
      </c>
      <c r="F111" s="26">
        <f t="shared" si="11"/>
        <v>34.5</v>
      </c>
      <c r="G111" s="27"/>
      <c r="H111" s="28"/>
      <c r="I111" s="27"/>
      <c r="J111" s="28"/>
    </row>
    <row r="112" spans="1:10" x14ac:dyDescent="0.2">
      <c r="A112" s="9"/>
      <c r="B112" s="3"/>
      <c r="C112" s="3" t="s">
        <v>14</v>
      </c>
      <c r="D112" s="79">
        <f>8.73+0.2*B102</f>
        <v>13.23</v>
      </c>
      <c r="E112" s="25">
        <v>1</v>
      </c>
      <c r="F112" s="26">
        <f t="shared" si="11"/>
        <v>13.23</v>
      </c>
      <c r="G112" s="27"/>
      <c r="H112" s="28"/>
      <c r="I112" s="27"/>
      <c r="J112" s="28"/>
    </row>
    <row r="113" spans="1:10" x14ac:dyDescent="0.2">
      <c r="A113" s="29" t="s">
        <v>15</v>
      </c>
      <c r="B113" s="30"/>
      <c r="C113" s="30"/>
      <c r="D113" s="80">
        <f>34.46+0.48*B102</f>
        <v>45.26</v>
      </c>
      <c r="E113" s="32"/>
      <c r="F113" s="33"/>
      <c r="G113" s="34">
        <v>0</v>
      </c>
      <c r="H113" s="35">
        <f t="shared" ref="H113" si="14">G113*$D113</f>
        <v>0</v>
      </c>
      <c r="I113" s="34">
        <v>1</v>
      </c>
      <c r="J113" s="35">
        <f>I113*$D113</f>
        <v>45.26</v>
      </c>
    </row>
    <row r="114" spans="1:10" x14ac:dyDescent="0.2">
      <c r="A114" s="9" t="s">
        <v>16</v>
      </c>
      <c r="B114" s="3"/>
      <c r="C114" s="3"/>
      <c r="D114" s="79">
        <f>114.16+1*$B$2</f>
        <v>136.66</v>
      </c>
      <c r="E114" s="25"/>
      <c r="F114" s="26"/>
      <c r="G114" s="27"/>
      <c r="H114" s="28"/>
      <c r="I114" s="27">
        <v>1</v>
      </c>
      <c r="J114" s="28">
        <f t="shared" ref="J114:J117" si="15">I114*$D114</f>
        <v>136.66</v>
      </c>
    </row>
    <row r="115" spans="1:10" x14ac:dyDescent="0.2">
      <c r="A115" s="9" t="s">
        <v>17</v>
      </c>
      <c r="B115" s="3"/>
      <c r="C115" s="3"/>
      <c r="D115" s="79">
        <f>36.27+0.43*B102</f>
        <v>45.945000000000007</v>
      </c>
      <c r="E115" s="25">
        <v>2</v>
      </c>
      <c r="F115" s="26">
        <f t="shared" ref="F115:F117" si="16">E115*$D115</f>
        <v>91.890000000000015</v>
      </c>
      <c r="G115" s="27">
        <v>2</v>
      </c>
      <c r="H115" s="28">
        <f t="shared" ref="H115:H117" si="17">G115*$D115</f>
        <v>91.890000000000015</v>
      </c>
      <c r="I115" s="27">
        <v>0</v>
      </c>
      <c r="J115" s="28">
        <f t="shared" si="15"/>
        <v>0</v>
      </c>
    </row>
    <row r="116" spans="1:10" x14ac:dyDescent="0.2">
      <c r="A116" s="9" t="s">
        <v>40</v>
      </c>
      <c r="B116" s="3"/>
      <c r="C116" s="3"/>
      <c r="D116" s="79">
        <f>28.07+0.3*B102</f>
        <v>34.82</v>
      </c>
      <c r="E116" s="25">
        <v>0</v>
      </c>
      <c r="F116" s="26">
        <f t="shared" si="16"/>
        <v>0</v>
      </c>
      <c r="G116" s="27">
        <v>2</v>
      </c>
      <c r="H116" s="28">
        <f t="shared" si="17"/>
        <v>69.64</v>
      </c>
      <c r="I116" s="27">
        <v>0</v>
      </c>
      <c r="J116" s="28">
        <f t="shared" si="15"/>
        <v>0</v>
      </c>
    </row>
    <row r="117" spans="1:10" x14ac:dyDescent="0.2">
      <c r="A117" s="36" t="s">
        <v>30</v>
      </c>
      <c r="B117" s="37"/>
      <c r="C117" s="37"/>
      <c r="D117" s="81">
        <f>80+0.43*B102</f>
        <v>89.674999999999997</v>
      </c>
      <c r="E117" s="39">
        <v>1</v>
      </c>
      <c r="F117" s="40">
        <f t="shared" si="16"/>
        <v>89.674999999999997</v>
      </c>
      <c r="G117" s="41">
        <v>1</v>
      </c>
      <c r="H117" s="42">
        <f t="shared" si="17"/>
        <v>89.674999999999997</v>
      </c>
      <c r="I117" s="41">
        <v>1</v>
      </c>
      <c r="J117" s="42">
        <f t="shared" si="15"/>
        <v>89.674999999999997</v>
      </c>
    </row>
    <row r="118" spans="1:10" x14ac:dyDescent="0.2">
      <c r="A118" s="36" t="s">
        <v>19</v>
      </c>
      <c r="B118" s="43"/>
      <c r="C118" s="44" t="s">
        <v>37</v>
      </c>
      <c r="D118" s="81">
        <v>13</v>
      </c>
      <c r="E118" s="39"/>
      <c r="F118" s="82"/>
      <c r="G118" s="41">
        <v>0.5</v>
      </c>
      <c r="H118" s="42">
        <f>G118*$D118</f>
        <v>6.5</v>
      </c>
      <c r="I118" s="45"/>
      <c r="J118" s="83"/>
    </row>
    <row r="119" spans="1:10" x14ac:dyDescent="0.2">
      <c r="A119" s="36" t="s">
        <v>20</v>
      </c>
      <c r="B119" s="46"/>
      <c r="C119" s="36" t="s">
        <v>14</v>
      </c>
      <c r="D119" s="81">
        <f>IF(D118=0,0,D112)</f>
        <v>13.23</v>
      </c>
      <c r="E119" s="39"/>
      <c r="F119" s="84"/>
      <c r="G119" s="41">
        <v>0.5</v>
      </c>
      <c r="H119" s="42">
        <f>D119*G119</f>
        <v>6.6150000000000002</v>
      </c>
      <c r="I119" s="48"/>
      <c r="J119" s="85"/>
    </row>
    <row r="120" spans="1:10" x14ac:dyDescent="0.2">
      <c r="A120" s="36" t="s">
        <v>32</v>
      </c>
      <c r="B120" s="44"/>
      <c r="C120" s="44"/>
      <c r="D120" s="86"/>
      <c r="E120" s="50"/>
      <c r="F120" s="87"/>
      <c r="G120" s="51"/>
      <c r="H120" s="88"/>
      <c r="I120" s="51"/>
      <c r="J120" s="88"/>
    </row>
    <row r="121" spans="1:10" x14ac:dyDescent="0.2">
      <c r="A121" s="52"/>
      <c r="B121" s="53"/>
      <c r="C121" s="53"/>
      <c r="D121" s="89"/>
      <c r="E121" s="55"/>
      <c r="F121" s="90"/>
      <c r="G121" s="56"/>
      <c r="H121" s="91"/>
      <c r="I121" s="56"/>
      <c r="J121" s="91"/>
    </row>
    <row r="122" spans="1:10" x14ac:dyDescent="0.2">
      <c r="A122" s="52"/>
      <c r="B122" s="53"/>
      <c r="C122" s="53"/>
      <c r="D122" s="89"/>
      <c r="E122" s="55"/>
      <c r="F122" s="90"/>
      <c r="G122" s="56"/>
      <c r="H122" s="91"/>
      <c r="I122" s="56"/>
      <c r="J122" s="91"/>
    </row>
    <row r="123" spans="1:10" ht="15.75" thickBot="1" x14ac:dyDescent="0.25">
      <c r="A123" s="57" t="s">
        <v>33</v>
      </c>
      <c r="B123" s="58"/>
      <c r="C123" s="58"/>
      <c r="D123" s="92"/>
      <c r="E123" s="60"/>
      <c r="F123" s="93"/>
      <c r="G123" s="62"/>
      <c r="H123" s="94"/>
      <c r="I123" s="62"/>
      <c r="J123" s="94"/>
    </row>
    <row r="124" spans="1:10" ht="15.75" x14ac:dyDescent="0.25">
      <c r="A124" s="63" t="s">
        <v>23</v>
      </c>
      <c r="D124" s="95"/>
      <c r="E124" s="65"/>
      <c r="F124" s="66">
        <f>SUM(F107:F123)</f>
        <v>422.80300000000005</v>
      </c>
      <c r="G124" s="67"/>
      <c r="H124" s="69">
        <f>SUM(H107:H123)</f>
        <v>457.82800000000003</v>
      </c>
      <c r="I124" s="67"/>
      <c r="J124" s="69">
        <f>SUM(J107:J123)</f>
        <v>465.10300000000001</v>
      </c>
    </row>
    <row r="125" spans="1:10" ht="16.5" thickBot="1" x14ac:dyDescent="0.3">
      <c r="A125" s="70" t="s">
        <v>24</v>
      </c>
      <c r="B125" s="71"/>
      <c r="C125" s="71"/>
      <c r="D125" s="96"/>
      <c r="E125" s="73"/>
      <c r="F125" s="74"/>
      <c r="G125" s="75"/>
      <c r="H125" s="99">
        <f>H124-F124</f>
        <v>35.024999999999977</v>
      </c>
      <c r="I125" s="75"/>
      <c r="J125" s="99">
        <f>J124-F124</f>
        <v>42.299999999999955</v>
      </c>
    </row>
    <row r="127" spans="1:10" x14ac:dyDescent="0.2">
      <c r="A127" s="2" t="s">
        <v>38</v>
      </c>
    </row>
    <row r="134" spans="11:11" x14ac:dyDescent="0.2">
      <c r="K134" s="2" t="s">
        <v>34</v>
      </c>
    </row>
  </sheetData>
  <mergeCells count="19">
    <mergeCell ref="B34:C34"/>
    <mergeCell ref="E7:F7"/>
    <mergeCell ref="G7:H7"/>
    <mergeCell ref="G8:H8"/>
    <mergeCell ref="I104:J104"/>
    <mergeCell ref="G105:H105"/>
    <mergeCell ref="I105:J105"/>
    <mergeCell ref="E36:F36"/>
    <mergeCell ref="G36:H36"/>
    <mergeCell ref="I36:J36"/>
    <mergeCell ref="G37:H37"/>
    <mergeCell ref="I37:J37"/>
    <mergeCell ref="B63:C63"/>
    <mergeCell ref="E65:F65"/>
    <mergeCell ref="G65:H65"/>
    <mergeCell ref="G66:H66"/>
    <mergeCell ref="E104:F104"/>
    <mergeCell ref="G104:H104"/>
    <mergeCell ref="B102:C10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Benedikt Puschmann</dc:creator>
  <cp:lastModifiedBy>Felix Meier-Söffker</cp:lastModifiedBy>
  <dcterms:created xsi:type="dcterms:W3CDTF">2015-06-05T18:19:34Z</dcterms:created>
  <dcterms:modified xsi:type="dcterms:W3CDTF">2024-01-22T09:28:30Z</dcterms:modified>
</cp:coreProperties>
</file>